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s1.eia.local\EAS Ühine  (∞p)\2021_+\Tootearendus\Ettevõtlustoetused\Ida-Viru ettevõtluse investeeringud\Kodukale\Vormid\"/>
    </mc:Choice>
  </mc:AlternateContent>
  <xr:revisionPtr revIDLastSave="0" documentId="8_{9151ABB2-EF06-4704-A0B2-B12244C727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gevuskava" sheetId="8" r:id="rId1"/>
    <sheet name="Töökohad" sheetId="12" r:id="rId2"/>
    <sheet name="Eelarve juhised" sheetId="11" r:id="rId3"/>
  </sheets>
  <definedNames>
    <definedName name="_xlnm._FilterDatabase" localSheetId="0" hidden="1">Tegevuskava!$A$2:$AR$30</definedName>
    <definedName name="_xlnm.Print_Area" localSheetId="0">Tegevuskava!$A$1:$H$26</definedName>
    <definedName name="_xlnm.Print_Titles" localSheetId="0">Tegevuskava!$2:$2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2" l="1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 l="1"/>
  <c r="C22" i="12" l="1"/>
  <c r="E23" i="12" s="1"/>
  <c r="C35" i="8" l="1"/>
  <c r="C29" i="8"/>
  <c r="D29" i="8" s="1"/>
  <c r="C30" i="8"/>
  <c r="D30" i="8" l="1"/>
  <c r="G25" i="12"/>
  <c r="G27" i="12" s="1"/>
  <c r="C26" i="8"/>
  <c r="C39" i="8"/>
  <c r="C38" i="8"/>
  <c r="D38" i="8" s="1"/>
  <c r="C37" i="8"/>
  <c r="D37" i="8" s="1"/>
  <c r="C36" i="8"/>
  <c r="D36" i="8" s="1"/>
  <c r="D35" i="8"/>
  <c r="C34" i="8"/>
  <c r="D34" i="8" s="1"/>
  <c r="C33" i="8"/>
  <c r="D33" i="8" s="1"/>
  <c r="C32" i="8"/>
  <c r="D32" i="8" s="1"/>
  <c r="C31" i="8"/>
  <c r="D31" i="8" s="1"/>
  <c r="D44" i="8" l="1"/>
  <c r="C40" i="8"/>
  <c r="E47" i="8" s="1"/>
  <c r="D52" i="8" l="1"/>
  <c r="E48" i="8"/>
  <c r="D49" i="8" s="1"/>
  <c r="D40" i="8" l="1"/>
  <c r="C42" i="8" s="1"/>
</calcChain>
</file>

<file path=xl/sharedStrings.xml><?xml version="1.0" encoding="utf-8"?>
<sst xmlns="http://schemas.openxmlformats.org/spreadsheetml/2006/main" count="130" uniqueCount="107">
  <si>
    <t>Nr</t>
  </si>
  <si>
    <t>…</t>
  </si>
  <si>
    <t>Tegevus</t>
  </si>
  <si>
    <t>Kulud kokku</t>
  </si>
  <si>
    <t>Kululiik (vali rippmenüüst)</t>
  </si>
  <si>
    <t>Abi liik 
(vali rippmenüüst AINULT PROJEKTI kuludele)</t>
  </si>
  <si>
    <t>Tulemus</t>
  </si>
  <si>
    <t>Tähtaeg</t>
  </si>
  <si>
    <t>Vastutaja</t>
  </si>
  <si>
    <t>kuu 1</t>
  </si>
  <si>
    <t>kuu 2</t>
  </si>
  <si>
    <t>kuu 3</t>
  </si>
  <si>
    <t>kuu 4</t>
  </si>
  <si>
    <t>kuu 5</t>
  </si>
  <si>
    <t>kuu 6</t>
  </si>
  <si>
    <t>kuu 7</t>
  </si>
  <si>
    <t>kuu 8</t>
  </si>
  <si>
    <t>kuu 9</t>
  </si>
  <si>
    <t>kuu 10</t>
  </si>
  <si>
    <t>kuu 11</t>
  </si>
  <si>
    <t>kuu 12</t>
  </si>
  <si>
    <t>I</t>
  </si>
  <si>
    <t>II</t>
  </si>
  <si>
    <t>Kokku summa:</t>
  </si>
  <si>
    <t>Projekti eelarve</t>
  </si>
  <si>
    <t>Personalikulu</t>
  </si>
  <si>
    <t>Sisseostetavad teenused</t>
  </si>
  <si>
    <t>Kokku</t>
  </si>
  <si>
    <t>väike</t>
  </si>
  <si>
    <t>Ettevõtte suurus (ripmenüüst)</t>
  </si>
  <si>
    <t>keskmine</t>
  </si>
  <si>
    <t>suur</t>
  </si>
  <si>
    <t>Millisele ettevõttele on kulu lubatud?</t>
  </si>
  <si>
    <t>VÄIKE/KESKMINE/SUUR</t>
  </si>
  <si>
    <t>VÄIKE/KESKMINE</t>
  </si>
  <si>
    <t>Vara soetamine</t>
  </si>
  <si>
    <t>Vara rentimine</t>
  </si>
  <si>
    <t>Vahendite ja seadmete kasutamise kulu</t>
  </si>
  <si>
    <t>Intellektuaalomandi kaitsmine</t>
  </si>
  <si>
    <t>Koolitus</t>
  </si>
  <si>
    <t>Immateriaalse vara soetamine</t>
  </si>
  <si>
    <t>Uued read lisage palun sellest reast kõrgemal</t>
  </si>
  <si>
    <t>1. Vara omandamine või rentimine (GE Art 14)</t>
  </si>
  <si>
    <t>2. Taastuvallikatest toodetud energia edendamise investeeringud (GE Art 41)</t>
  </si>
  <si>
    <t>3. Rakendusuuring (GE Art 25)</t>
  </si>
  <si>
    <t>4. Tootearendus (GE Art 25)</t>
  </si>
  <si>
    <t>6. Tootearendus, tõhus koostöö (GE Art 25)</t>
  </si>
  <si>
    <t>5. Rakendusuuring, tõhus koostöö (GE Art 25)</t>
  </si>
  <si>
    <t>7. Intellektuaalomandi esmakaitse VKE (GE Art 28)</t>
  </si>
  <si>
    <t>8. Intellektuaalomandi esmakaitse (VTA)</t>
  </si>
  <si>
    <t>9. Koolitus (GE Art 31)</t>
  </si>
  <si>
    <t>10. Investeeringuks vajalikud tugitegevused (VTA)</t>
  </si>
  <si>
    <t>kk.pp.aaaa-kk.pp.aaaa</t>
  </si>
  <si>
    <t>See tabel on abiks, et valida TEGEVUSKAVA lehel PROJEKTI KULUDELE õige abiliik.</t>
  </si>
  <si>
    <t>Tegevuskava lehel veerus "Abi liik" toodud tegevuste alla kuuluvad</t>
  </si>
  <si>
    <t>Materiaalse vara soetamine</t>
  </si>
  <si>
    <t>Materiaalse vara rentimine</t>
  </si>
  <si>
    <t>Vara seadistamine, transport ja transpordi kindlustamine, kui need kulud kuuluvad vara soetushinna hulka</t>
  </si>
  <si>
    <t>Investeeringuga kaasnevad tegevused. Ilma investeeringuta järgnevaid kulusid teha ei saa.</t>
  </si>
  <si>
    <t>1. Vara omandamine või rentimine (Grupierand, Artikkel 14)</t>
  </si>
  <si>
    <t>2. Taastuvallikatest toodetud energia edendamise investeeringud (Grupierand, Artikkel 41)</t>
  </si>
  <si>
    <t>3. Rakendusuuring (Grupierand, Artikkel 25)</t>
  </si>
  <si>
    <t>Tootearenduse või rakendusuuringu käigus valminud intellektuaalomandi esmakaitse taotlemine (va kaubamärk)</t>
  </si>
  <si>
    <t>Patendiuuringud</t>
  </si>
  <si>
    <t>Arendustegevuseks vajaliku intellektuaalomandi soetamine (litsentsid, patendid)</t>
  </si>
  <si>
    <t>8. Intellektuaalomandi esmakaitse (vähese tähtsusega abi, VTA)</t>
  </si>
  <si>
    <t>4. Tootearendus (Grupierand, Artikkel 25)</t>
  </si>
  <si>
    <t>7. Intellektuaalomandi esmakaitse VKE (Grupierand, Artikkel 28)</t>
  </si>
  <si>
    <t>9. Koolitus (Grupierand, Artikkel 31)</t>
  </si>
  <si>
    <t>10. Investeeringuks vajalikud tugitegevused (vähese tähtsusega abi, VTA)</t>
  </si>
  <si>
    <t>Arendustöötajate arendustööga seotud lähetused</t>
  </si>
  <si>
    <t>Arendustöötajate töötasud ning tööjõumaksud ja -maksed vastavalt projektis osalemise osakaalule</t>
  </si>
  <si>
    <t>Taastuvatest allikatest energia tootmisesse investeerimine (va päikese- ja tuulepargid)</t>
  </si>
  <si>
    <t>Arendustööks vajalike teenuste sisseostmine (teadusuuringud, nõustamisteenused)</t>
  </si>
  <si>
    <t>Arendustööks vajalike materjalide ja tarvikute soetamine</t>
  </si>
  <si>
    <t>Arendustööks vajalike seadmete kasutamise kulu (arvestuse aluseks amortisatsioon ja projektis kasutamise osakaal)</t>
  </si>
  <si>
    <t>* ettevõtjate vahel, kellest vähemalt üks on VKE, või projekt viiakse ellu vähemalt kahes liikmesriigis või liikmesriigis ja EMP lepingus osalevas riigis ning ükski ettevõtja ei kanna üle 70% abikõlblikest kuludest või</t>
  </si>
  <si>
    <t>* ettevõtja ja vähemalt ühe teadusuuringute ja teadmiste levitamisega tegeleva organisatsiooni vahel, mis kannab vähemalt 10% abikõlblikest kuludest, ning kellel on õigus avaldada oma uuringu tulemused</t>
  </si>
  <si>
    <t>5, 6. Arendustegevuse raames teostatav tõhus koostöö (Grupierand, Artikkel 25)</t>
  </si>
  <si>
    <t>Koolitused sisseostetav teenusena (va tasemekoolitused)</t>
  </si>
  <si>
    <t>Kliimakindluse tagamise hinnangu koostamine</t>
  </si>
  <si>
    <t>"Ei kahjusta oluliselt" printsiibile vastavuse hinnangu koostamine</t>
  </si>
  <si>
    <t>Projekt hõlmab tõhusat koostööd kui koostööd tehakse:</t>
  </si>
  <si>
    <t>Võrkudega liitumiseks vajalikud tugitegevused (taristu rajamine, liitumistasud)</t>
  </si>
  <si>
    <r>
      <t xml:space="preserve">Investeerimiseks saab valida kas Artikkel 14 </t>
    </r>
    <r>
      <rPr>
        <b/>
        <sz val="11"/>
        <color rgb="FFFF0000"/>
        <rFont val="Calibri"/>
        <family val="2"/>
        <charset val="186"/>
        <scheme val="minor"/>
      </rPr>
      <t>VÕI</t>
    </r>
    <r>
      <rPr>
        <b/>
        <sz val="11"/>
        <color theme="1"/>
        <rFont val="Calibri"/>
        <family val="2"/>
        <charset val="186"/>
        <scheme val="minor"/>
      </rPr>
      <t xml:space="preserve"> Artikkel 41 alusel teostatavad tegevused, mõlemat ühes projektis toetada ei saa.</t>
    </r>
  </si>
  <si>
    <t>Tootmiseks vajaliku ehtise ehitamine või rentimine</t>
  </si>
  <si>
    <t>Brutokuupalk</t>
  </si>
  <si>
    <t>Toetuse abil loodavad töökohad ja planeeritavad brutokuupalgad</t>
  </si>
  <si>
    <t>...</t>
  </si>
  <si>
    <t>Ametikoha nimetus</t>
  </si>
  <si>
    <t>Aritmeetiline keskmine brutokuupalk:</t>
  </si>
  <si>
    <t>Toetuse abil loodavate töökohtade arv:</t>
  </si>
  <si>
    <t>Võimalik toetus lähtuvalt riigiabist</t>
  </si>
  <si>
    <t>Viimati avaldatud valdkonna keskmine brutopalk</t>
  </si>
  <si>
    <t>Toetus töökoha kohta</t>
  </si>
  <si>
    <t>Võimalik toetus lähtuvalt töökohtadest</t>
  </si>
  <si>
    <t>50 000 000,01...100 000 000</t>
  </si>
  <si>
    <t>&gt;100 000 000</t>
  </si>
  <si>
    <t>Võimalik toetus suurprojektile eelarvega üle 50 000 000 euro</t>
  </si>
  <si>
    <t>Ametikoht kokku</t>
  </si>
  <si>
    <t>Arv</t>
  </si>
  <si>
    <t>Toetus projektis</t>
  </si>
  <si>
    <t>Võimalik maksimaalne toetus alla 50 000 000 investeeringu puhul</t>
  </si>
  <si>
    <t>Neid lahtreid ära muuda</t>
  </si>
  <si>
    <t>Ehitusloa taotlemiseks vajalikud tegevused</t>
  </si>
  <si>
    <t>EMTAK XX</t>
  </si>
  <si>
    <t>EMTAK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</si>
</sst>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\ &quot;€&quot;"/>
    <numFmt numFmtId="166" formatCode="_(* #,##0_);_(* \(#,##0\);_(* &quot;-&quot;??_);_(@_)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.5"/>
      <color theme="1" tint="0.49998474074526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2" tint="-9.9978637043366805E-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0" tint="-4.9989318521683403E-2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1"/>
      <color theme="8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6" fillId="0" borderId="0" applyFill="0" applyBorder="0" applyProtection="0">
      <alignment horizontal="center"/>
    </xf>
    <xf numFmtId="0" fontId="1" fillId="5" borderId="0" applyNumberFormat="0" applyBorder="0" applyAlignment="0" applyProtection="0"/>
  </cellStyleXfs>
  <cellXfs count="99">
    <xf numFmtId="0" fontId="0" fillId="0" borderId="0" xfId="0"/>
    <xf numFmtId="0" fontId="0" fillId="0" borderId="1" xfId="0" applyFont="1" applyBorder="1" applyAlignment="1">
      <alignment vertical="center" wrapText="1"/>
    </xf>
    <xf numFmtId="166" fontId="3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wrapText="1"/>
    </xf>
    <xf numFmtId="166" fontId="3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6" fontId="3" fillId="0" borderId="0" xfId="1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3" xfId="0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4" fillId="0" borderId="8" xfId="0" applyFont="1" applyBorder="1" applyAlignment="1">
      <alignment horizontal="left"/>
    </xf>
    <xf numFmtId="0" fontId="4" fillId="6" borderId="9" xfId="0" applyFont="1" applyFill="1" applyBorder="1"/>
    <xf numFmtId="0" fontId="4" fillId="6" borderId="1" xfId="0" applyFont="1" applyFill="1" applyBorder="1"/>
    <xf numFmtId="0" fontId="0" fillId="0" borderId="0" xfId="0" applyFont="1"/>
    <xf numFmtId="0" fontId="4" fillId="0" borderId="1" xfId="0" applyFont="1" applyBorder="1"/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4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6" fontId="3" fillId="2" borderId="2" xfId="1" applyNumberFormat="1" applyFont="1" applyFill="1" applyBorder="1" applyAlignment="1" applyProtection="1">
      <alignment horizontal="left"/>
      <protection hidden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textRotation="90"/>
    </xf>
    <xf numFmtId="166" fontId="5" fillId="0" borderId="0" xfId="1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wrapText="1"/>
    </xf>
    <xf numFmtId="0" fontId="0" fillId="7" borderId="0" xfId="0" applyFont="1" applyFill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" fontId="0" fillId="6" borderId="1" xfId="0" applyNumberFormat="1" applyFont="1" applyFill="1" applyBorder="1" applyAlignment="1">
      <alignment horizontal="center" vertical="center" textRotation="90"/>
    </xf>
    <xf numFmtId="0" fontId="0" fillId="9" borderId="1" xfId="0" applyFont="1" applyFill="1" applyBorder="1" applyAlignment="1">
      <alignment horizontal="center" vertical="center"/>
    </xf>
    <xf numFmtId="166" fontId="3" fillId="9" borderId="1" xfId="1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 wrapText="1"/>
    </xf>
    <xf numFmtId="14" fontId="0" fillId="9" borderId="1" xfId="0" applyNumberFormat="1" applyFont="1" applyFill="1" applyBorder="1" applyAlignment="1">
      <alignment horizontal="right" vertical="center" wrapText="1"/>
    </xf>
    <xf numFmtId="0" fontId="0" fillId="9" borderId="1" xfId="4" applyNumberFormat="1" applyFont="1" applyFill="1" applyBorder="1" applyAlignment="1">
      <alignment horizontal="center"/>
    </xf>
    <xf numFmtId="0" fontId="3" fillId="9" borderId="1" xfId="1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wrapText="1"/>
    </xf>
    <xf numFmtId="0" fontId="4" fillId="6" borderId="8" xfId="0" applyFont="1" applyFill="1" applyBorder="1"/>
    <xf numFmtId="0" fontId="4" fillId="6" borderId="5" xfId="0" applyFont="1" applyFill="1" applyBorder="1"/>
    <xf numFmtId="0" fontId="11" fillId="0" borderId="3" xfId="0" applyFont="1" applyBorder="1" applyAlignment="1">
      <alignment horizontal="left" indent="3"/>
    </xf>
    <xf numFmtId="0" fontId="11" fillId="0" borderId="3" xfId="0" applyFont="1" applyBorder="1" applyAlignment="1">
      <alignment horizontal="left" wrapText="1" indent="3"/>
    </xf>
    <xf numFmtId="0" fontId="4" fillId="6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9" borderId="1" xfId="1" applyNumberFormat="1" applyFont="1" applyFill="1" applyBorder="1" applyAlignment="1">
      <alignment horizontal="center" vertical="center"/>
    </xf>
    <xf numFmtId="166" fontId="0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14" fontId="0" fillId="0" borderId="0" xfId="0" applyNumberFormat="1"/>
    <xf numFmtId="164" fontId="0" fillId="0" borderId="0" xfId="0" applyNumberFormat="1" applyFont="1" applyBorder="1"/>
    <xf numFmtId="164" fontId="5" fillId="0" borderId="0" xfId="1" applyNumberFormat="1" applyFont="1" applyFill="1" applyBorder="1" applyAlignment="1">
      <alignment horizontal="center" vertical="center"/>
    </xf>
    <xf numFmtId="0" fontId="14" fillId="0" borderId="0" xfId="0" applyFont="1"/>
    <xf numFmtId="164" fontId="15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right" vertical="center"/>
    </xf>
    <xf numFmtId="4" fontId="0" fillId="8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9" borderId="1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center"/>
    </xf>
    <xf numFmtId="164" fontId="7" fillId="0" borderId="1" xfId="0" applyNumberFormat="1" applyFont="1" applyBorder="1"/>
    <xf numFmtId="0" fontId="11" fillId="0" borderId="0" xfId="0" applyFont="1" applyAlignment="1"/>
    <xf numFmtId="0" fontId="11" fillId="0" borderId="0" xfId="0" applyFont="1"/>
    <xf numFmtId="0" fontId="0" fillId="0" borderId="8" xfId="0" applyFont="1" applyBorder="1"/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8" xfId="0" applyFont="1" applyBorder="1"/>
    <xf numFmtId="0" fontId="10" fillId="8" borderId="10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</cellXfs>
  <cellStyles count="5">
    <cellStyle name="60% - Accent1" xfId="4" builtinId="32"/>
    <cellStyle name="Accent1" xfId="2" builtinId="29"/>
    <cellStyle name="Comma" xfId="1" builtinId="3"/>
    <cellStyle name="Normal" xfId="0" builtinId="0"/>
    <cellStyle name="Project Headers" xfId="3" xr:uid="{00000000-0005-0000-0000-000004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6"/>
  <sheetViews>
    <sheetView tabSelected="1" zoomScaleNormal="100" workbookViewId="0">
      <pane ySplit="2" topLeftCell="A3" activePane="bottomLeft" state="frozen"/>
      <selection pane="bottomLeft" activeCell="F49" sqref="F49"/>
    </sheetView>
  </sheetViews>
  <sheetFormatPr defaultColWidth="9.109375" defaultRowHeight="14.4" x14ac:dyDescent="0.3"/>
  <cols>
    <col min="1" max="1" width="5.6640625" style="21" customWidth="1"/>
    <col min="2" max="2" width="77.6640625" style="21" customWidth="1"/>
    <col min="3" max="3" width="15.6640625" style="21" customWidth="1"/>
    <col min="4" max="4" width="25.5546875" style="25" customWidth="1"/>
    <col min="5" max="5" width="46.44140625" style="25" customWidth="1"/>
    <col min="6" max="6" width="36.33203125" style="21" customWidth="1"/>
    <col min="7" max="7" width="12.6640625" style="21" customWidth="1"/>
    <col min="8" max="8" width="15.6640625" style="25" customWidth="1"/>
    <col min="9" max="44" width="3.6640625" style="21" customWidth="1"/>
    <col min="45" max="16384" width="9.109375" style="21"/>
  </cols>
  <sheetData>
    <row r="1" spans="1:44" x14ac:dyDescent="0.3">
      <c r="C1" s="38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6"/>
      <c r="AN1" s="26"/>
      <c r="AO1" s="26"/>
      <c r="AP1" s="26"/>
      <c r="AQ1" s="26"/>
      <c r="AR1" s="26"/>
    </row>
    <row r="2" spans="1:44" s="24" customFormat="1" ht="34.200000000000003" x14ac:dyDescent="0.3">
      <c r="A2" s="51" t="s">
        <v>0</v>
      </c>
      <c r="B2" s="51" t="s">
        <v>2</v>
      </c>
      <c r="C2" s="23" t="s">
        <v>3</v>
      </c>
      <c r="D2" s="45" t="s">
        <v>4</v>
      </c>
      <c r="E2" s="45" t="s">
        <v>5</v>
      </c>
      <c r="F2" s="39" t="s">
        <v>6</v>
      </c>
      <c r="G2" s="39" t="s">
        <v>7</v>
      </c>
      <c r="H2" s="39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53" t="s">
        <v>15</v>
      </c>
      <c r="P2" s="53" t="s">
        <v>16</v>
      </c>
      <c r="Q2" s="53" t="s">
        <v>17</v>
      </c>
      <c r="R2" s="53" t="s">
        <v>18</v>
      </c>
      <c r="S2" s="53" t="s">
        <v>19</v>
      </c>
      <c r="T2" s="53" t="s">
        <v>20</v>
      </c>
      <c r="U2" s="53" t="s">
        <v>1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s="28" customFormat="1" x14ac:dyDescent="0.3">
      <c r="A3" s="29" t="s">
        <v>21</v>
      </c>
      <c r="B3" s="52" t="s">
        <v>52</v>
      </c>
      <c r="C3" s="2"/>
      <c r="D3" s="44"/>
      <c r="E3" s="1"/>
      <c r="F3" s="41"/>
      <c r="G3" s="41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x14ac:dyDescent="0.3">
      <c r="A4" s="29">
        <v>1</v>
      </c>
      <c r="B4" s="1"/>
      <c r="C4" s="2"/>
      <c r="D4" s="44"/>
      <c r="E4" s="1"/>
      <c r="F4" s="1"/>
      <c r="G4" s="9"/>
      <c r="H4" s="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0"/>
      <c r="AN4" s="30"/>
      <c r="AO4" s="32"/>
      <c r="AP4" s="32"/>
      <c r="AQ4" s="32"/>
      <c r="AR4" s="32"/>
    </row>
    <row r="5" spans="1:44" x14ac:dyDescent="0.3">
      <c r="A5" s="29">
        <v>2</v>
      </c>
      <c r="B5" s="1"/>
      <c r="C5" s="2"/>
      <c r="D5" s="44"/>
      <c r="E5" s="1"/>
      <c r="F5" s="1"/>
      <c r="G5" s="9"/>
      <c r="H5" s="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0"/>
      <c r="AN5" s="30"/>
      <c r="AO5" s="30"/>
      <c r="AP5" s="30"/>
      <c r="AQ5" s="30"/>
      <c r="AR5" s="30"/>
    </row>
    <row r="6" spans="1:44" x14ac:dyDescent="0.3">
      <c r="A6" s="29">
        <v>3</v>
      </c>
      <c r="B6" s="1"/>
      <c r="C6" s="2"/>
      <c r="D6" s="44"/>
      <c r="E6" s="1"/>
      <c r="F6" s="1"/>
      <c r="G6" s="9"/>
      <c r="H6" s="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0"/>
      <c r="AN6" s="30"/>
      <c r="AO6" s="30"/>
      <c r="AP6" s="30"/>
      <c r="AQ6" s="30"/>
      <c r="AR6" s="30"/>
    </row>
    <row r="7" spans="1:44" x14ac:dyDescent="0.3">
      <c r="A7" s="29" t="s">
        <v>1</v>
      </c>
      <c r="B7" s="3"/>
      <c r="C7" s="2"/>
      <c r="D7" s="44"/>
      <c r="E7" s="1"/>
      <c r="F7" s="1"/>
      <c r="G7" s="9"/>
      <c r="H7" s="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0"/>
      <c r="AN7" s="30"/>
      <c r="AO7" s="30"/>
      <c r="AP7" s="30"/>
      <c r="AQ7" s="30"/>
      <c r="AR7" s="30"/>
    </row>
    <row r="8" spans="1:44" x14ac:dyDescent="0.3">
      <c r="A8" s="29"/>
      <c r="B8" s="40"/>
      <c r="C8" s="2"/>
      <c r="D8" s="44"/>
      <c r="E8" s="1"/>
      <c r="F8" s="1"/>
      <c r="G8" s="9"/>
      <c r="H8" s="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0"/>
      <c r="AN8" s="30"/>
      <c r="AO8" s="30"/>
      <c r="AP8" s="30"/>
      <c r="AQ8" s="30"/>
      <c r="AR8" s="30"/>
    </row>
    <row r="9" spans="1:44" x14ac:dyDescent="0.3">
      <c r="A9" s="29" t="s">
        <v>22</v>
      </c>
      <c r="B9" s="52" t="s">
        <v>52</v>
      </c>
      <c r="C9" s="2"/>
      <c r="D9" s="44"/>
      <c r="E9" s="1"/>
      <c r="F9" s="1"/>
      <c r="G9" s="9"/>
      <c r="H9" s="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0"/>
      <c r="AN9" s="30"/>
      <c r="AO9" s="30"/>
      <c r="AP9" s="30"/>
      <c r="AQ9" s="30"/>
      <c r="AR9" s="30"/>
    </row>
    <row r="10" spans="1:44" x14ac:dyDescent="0.3">
      <c r="A10" s="29">
        <v>1</v>
      </c>
      <c r="B10" s="1"/>
      <c r="C10" s="2"/>
      <c r="D10" s="44"/>
      <c r="E10" s="1"/>
      <c r="F10" s="1"/>
      <c r="G10" s="9"/>
      <c r="H10" s="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0"/>
      <c r="AN10" s="30"/>
      <c r="AO10" s="30"/>
      <c r="AP10" s="30"/>
      <c r="AQ10" s="30"/>
      <c r="AR10" s="30"/>
    </row>
    <row r="11" spans="1:44" x14ac:dyDescent="0.3">
      <c r="A11" s="29">
        <v>2</v>
      </c>
      <c r="B11" s="3"/>
      <c r="C11" s="2"/>
      <c r="D11" s="44"/>
      <c r="E11" s="1"/>
      <c r="F11" s="1"/>
      <c r="G11" s="9"/>
      <c r="H11" s="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0"/>
      <c r="AN11" s="30"/>
      <c r="AO11" s="30"/>
      <c r="AP11" s="30"/>
      <c r="AQ11" s="30"/>
      <c r="AR11" s="30"/>
    </row>
    <row r="12" spans="1:44" x14ac:dyDescent="0.3">
      <c r="A12" s="29">
        <v>3</v>
      </c>
      <c r="B12" s="3"/>
      <c r="C12" s="2"/>
      <c r="D12" s="44"/>
      <c r="E12" s="1"/>
      <c r="F12" s="1"/>
      <c r="G12" s="9"/>
      <c r="H12" s="1"/>
      <c r="I12" s="30"/>
      <c r="J12" s="30"/>
      <c r="K12" s="30"/>
      <c r="L12" s="30"/>
      <c r="M12" s="30"/>
      <c r="N12" s="30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2"/>
      <c r="AN12" s="32"/>
      <c r="AO12" s="32"/>
      <c r="AP12" s="32"/>
      <c r="AQ12" s="32"/>
      <c r="AR12" s="32"/>
    </row>
    <row r="13" spans="1:44" x14ac:dyDescent="0.3">
      <c r="A13" s="29" t="s">
        <v>1</v>
      </c>
      <c r="B13" s="1"/>
      <c r="C13" s="2"/>
      <c r="D13" s="44"/>
      <c r="E13" s="1"/>
      <c r="F13" s="1"/>
      <c r="G13" s="9"/>
      <c r="H13" s="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0"/>
      <c r="AN13" s="30"/>
      <c r="AO13" s="32"/>
      <c r="AP13" s="32"/>
      <c r="AQ13" s="32"/>
      <c r="AR13" s="32"/>
    </row>
    <row r="14" spans="1:44" x14ac:dyDescent="0.3">
      <c r="A14" s="29"/>
      <c r="B14" s="3"/>
      <c r="C14" s="2"/>
      <c r="D14" s="44"/>
      <c r="E14" s="1"/>
      <c r="F14" s="1"/>
      <c r="G14" s="9"/>
      <c r="H14" s="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0"/>
      <c r="AN14" s="30"/>
      <c r="AO14" s="30"/>
      <c r="AP14" s="30"/>
      <c r="AQ14" s="30"/>
      <c r="AR14" s="30"/>
    </row>
    <row r="15" spans="1:44" x14ac:dyDescent="0.3">
      <c r="A15" s="29"/>
      <c r="B15" s="3"/>
      <c r="C15" s="2"/>
      <c r="D15" s="44"/>
      <c r="E15" s="1"/>
      <c r="F15" s="1"/>
      <c r="G15" s="9"/>
      <c r="H15" s="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0"/>
      <c r="AN15" s="30"/>
      <c r="AO15" s="30"/>
      <c r="AP15" s="30"/>
      <c r="AQ15" s="30"/>
      <c r="AR15" s="30"/>
    </row>
    <row r="16" spans="1:44" x14ac:dyDescent="0.3">
      <c r="A16" s="29"/>
      <c r="B16" s="5"/>
      <c r="C16" s="6"/>
      <c r="D16" s="44"/>
      <c r="E16" s="1"/>
      <c r="F16" s="1"/>
      <c r="G16" s="9"/>
      <c r="H16" s="1"/>
      <c r="I16" s="30"/>
      <c r="J16" s="30"/>
      <c r="K16" s="30"/>
      <c r="L16" s="30"/>
      <c r="M16" s="30"/>
      <c r="N16" s="30"/>
      <c r="O16" s="30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4"/>
      <c r="AN16" s="34"/>
      <c r="AO16" s="34"/>
      <c r="AP16" s="34"/>
      <c r="AQ16" s="34"/>
      <c r="AR16" s="34"/>
    </row>
    <row r="17" spans="1:45" x14ac:dyDescent="0.3">
      <c r="A17" s="29"/>
      <c r="B17" s="5"/>
      <c r="C17" s="6"/>
      <c r="D17" s="44"/>
      <c r="E17" s="1"/>
      <c r="F17" s="1"/>
      <c r="G17" s="4"/>
      <c r="H17" s="1"/>
      <c r="I17" s="30"/>
      <c r="J17" s="30"/>
      <c r="K17" s="30"/>
      <c r="L17" s="30"/>
      <c r="M17" s="30"/>
      <c r="N17" s="30"/>
      <c r="O17" s="30"/>
      <c r="P17" s="34"/>
      <c r="Q17" s="34"/>
      <c r="R17" s="32"/>
      <c r="S17" s="32"/>
      <c r="T17" s="32"/>
      <c r="U17" s="32"/>
      <c r="V17" s="32"/>
      <c r="W17" s="32"/>
      <c r="X17" s="32"/>
      <c r="Y17" s="32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2"/>
      <c r="AN17" s="32"/>
      <c r="AO17" s="32"/>
      <c r="AP17" s="32"/>
      <c r="AQ17" s="32"/>
      <c r="AR17" s="32"/>
    </row>
    <row r="18" spans="1:45" x14ac:dyDescent="0.3">
      <c r="A18" s="29"/>
      <c r="B18" s="5"/>
      <c r="C18" s="6"/>
      <c r="D18" s="44"/>
      <c r="E18" s="1"/>
      <c r="F18" s="1"/>
      <c r="G18" s="4"/>
      <c r="H18" s="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2"/>
      <c r="W18" s="32"/>
      <c r="X18" s="32"/>
      <c r="Y18" s="32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2"/>
      <c r="AN18" s="32"/>
      <c r="AO18" s="32"/>
      <c r="AP18" s="32"/>
      <c r="AQ18" s="32"/>
      <c r="AR18" s="32"/>
    </row>
    <row r="19" spans="1:45" x14ac:dyDescent="0.3">
      <c r="A19" s="29"/>
      <c r="B19" s="5"/>
      <c r="C19" s="6"/>
      <c r="D19" s="44"/>
      <c r="E19" s="1"/>
      <c r="F19" s="1"/>
      <c r="G19" s="4"/>
      <c r="H19" s="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2"/>
      <c r="W19" s="32"/>
      <c r="X19" s="32"/>
      <c r="Y19" s="32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2"/>
      <c r="AN19" s="32"/>
      <c r="AO19" s="32"/>
      <c r="AP19" s="32"/>
      <c r="AQ19" s="32"/>
      <c r="AR19" s="32"/>
    </row>
    <row r="20" spans="1:45" x14ac:dyDescent="0.3">
      <c r="A20" s="29"/>
      <c r="B20" s="5"/>
      <c r="C20" s="6"/>
      <c r="D20" s="44"/>
      <c r="E20" s="1"/>
      <c r="F20" s="1"/>
      <c r="G20" s="9"/>
      <c r="H20" s="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0"/>
      <c r="AN20" s="30"/>
      <c r="AO20" s="30"/>
      <c r="AP20" s="30"/>
      <c r="AQ20" s="30"/>
      <c r="AR20" s="30"/>
    </row>
    <row r="21" spans="1:45" x14ac:dyDescent="0.3">
      <c r="A21" s="29"/>
      <c r="B21" s="5"/>
      <c r="C21" s="6"/>
      <c r="D21" s="44"/>
      <c r="E21" s="1"/>
      <c r="F21" s="1"/>
      <c r="G21" s="4"/>
      <c r="H21" s="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0"/>
      <c r="AN21" s="30"/>
      <c r="AO21" s="32"/>
      <c r="AP21" s="32"/>
      <c r="AQ21" s="32"/>
      <c r="AR21" s="32"/>
    </row>
    <row r="22" spans="1:45" x14ac:dyDescent="0.3">
      <c r="A22" s="29"/>
      <c r="B22" s="5"/>
      <c r="C22" s="6"/>
      <c r="D22" s="44"/>
      <c r="E22" s="1"/>
      <c r="F22" s="1"/>
      <c r="G22" s="9"/>
      <c r="H22" s="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0"/>
      <c r="AN22" s="30"/>
      <c r="AO22" s="30"/>
      <c r="AP22" s="30"/>
      <c r="AQ22" s="30"/>
      <c r="AR22" s="30"/>
    </row>
    <row r="23" spans="1:45" x14ac:dyDescent="0.3">
      <c r="A23" s="29"/>
      <c r="B23" s="5"/>
      <c r="C23" s="6"/>
      <c r="D23" s="44"/>
      <c r="E23" s="1"/>
      <c r="F23" s="1"/>
      <c r="G23" s="4"/>
      <c r="H23" s="1"/>
      <c r="I23" s="30"/>
      <c r="J23" s="30"/>
      <c r="K23" s="30"/>
      <c r="L23" s="30"/>
      <c r="M23" s="30"/>
      <c r="N23" s="30"/>
      <c r="O23" s="30"/>
      <c r="P23" s="30"/>
      <c r="Q23" s="34"/>
      <c r="R23" s="32"/>
      <c r="S23" s="32"/>
      <c r="T23" s="32"/>
      <c r="U23" s="32"/>
      <c r="V23" s="32"/>
      <c r="W23" s="32"/>
      <c r="X23" s="32"/>
      <c r="Y23" s="32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2"/>
      <c r="AN23" s="32"/>
      <c r="AO23" s="32"/>
      <c r="AP23" s="32"/>
      <c r="AQ23" s="32"/>
      <c r="AR23" s="32"/>
    </row>
    <row r="24" spans="1:45" x14ac:dyDescent="0.3">
      <c r="A24" s="29"/>
      <c r="B24" s="5"/>
      <c r="C24" s="6"/>
      <c r="D24" s="44"/>
      <c r="E24" s="1"/>
      <c r="F24" s="1"/>
      <c r="G24" s="9"/>
      <c r="H24" s="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0"/>
      <c r="AN24" s="30"/>
      <c r="AO24" s="30"/>
      <c r="AP24" s="30"/>
      <c r="AQ24" s="30"/>
      <c r="AR24" s="30"/>
    </row>
    <row r="25" spans="1:45" x14ac:dyDescent="0.3">
      <c r="A25" s="54"/>
      <c r="B25" s="61" t="s">
        <v>41</v>
      </c>
      <c r="C25" s="55"/>
      <c r="D25" s="56"/>
      <c r="E25" s="57"/>
      <c r="F25" s="57"/>
      <c r="G25" s="58"/>
      <c r="H25" s="57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59"/>
      <c r="AN25" s="59"/>
      <c r="AO25" s="59"/>
      <c r="AP25" s="59"/>
      <c r="AQ25" s="59"/>
      <c r="AR25" s="59"/>
    </row>
    <row r="26" spans="1:45" x14ac:dyDescent="0.3">
      <c r="A26" s="36"/>
      <c r="B26" s="48" t="s">
        <v>23</v>
      </c>
      <c r="C26" s="88">
        <f>SUM(C3:C25)</f>
        <v>0</v>
      </c>
      <c r="D26" s="37"/>
      <c r="E26" s="37"/>
      <c r="F26" s="26"/>
      <c r="G26" s="26"/>
      <c r="H26" s="3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x14ac:dyDescent="0.3">
      <c r="A27" s="36"/>
      <c r="B27" s="36"/>
      <c r="C27" s="43"/>
      <c r="D27" s="37"/>
      <c r="E27" s="37"/>
      <c r="F27" s="26"/>
      <c r="G27" s="26"/>
      <c r="H27" s="3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x14ac:dyDescent="0.3">
      <c r="B28" s="22" t="s">
        <v>24</v>
      </c>
      <c r="D28" s="90" t="s">
        <v>92</v>
      </c>
      <c r="F28" s="92" t="s">
        <v>103</v>
      </c>
    </row>
    <row r="29" spans="1:45" x14ac:dyDescent="0.3">
      <c r="B29" s="10" t="s">
        <v>42</v>
      </c>
      <c r="C29" s="89">
        <f t="shared" ref="C29:C39" si="0">SUMIFS($C$3:$C$25,$E$3:$E$25,B29)</f>
        <v>0</v>
      </c>
      <c r="D29" s="79">
        <f t="shared" ref="D29" si="1">IF($C$41="suur",0.25*C29,IF($C$41="keskmine",0.35*C29,IF($C$41="väike",0.45*C29)))</f>
        <v>0</v>
      </c>
      <c r="E29" s="76"/>
      <c r="F29" s="96" t="s">
        <v>35</v>
      </c>
    </row>
    <row r="30" spans="1:45" x14ac:dyDescent="0.3">
      <c r="B30" s="11" t="s">
        <v>43</v>
      </c>
      <c r="C30" s="89">
        <f t="shared" si="0"/>
        <v>0</v>
      </c>
      <c r="D30" s="79">
        <f>IF($C$41="suur",0.35*C30,IF($C$41="keskmine",0.45*C30,IF($C$41="väike",0.55*C30)))</f>
        <v>0</v>
      </c>
      <c r="F30" s="93" t="s">
        <v>36</v>
      </c>
    </row>
    <row r="31" spans="1:45" x14ac:dyDescent="0.3">
      <c r="B31" s="11" t="s">
        <v>44</v>
      </c>
      <c r="C31" s="89">
        <f t="shared" si="0"/>
        <v>0</v>
      </c>
      <c r="D31" s="79">
        <f>IF($C$41="suur",0.5*C31,IF($C$41="keskmine",0.6*C31,IF($C$41="väike",0.7*C31)))</f>
        <v>0</v>
      </c>
      <c r="F31" s="93" t="s">
        <v>40</v>
      </c>
    </row>
    <row r="32" spans="1:45" x14ac:dyDescent="0.3">
      <c r="B32" s="11" t="s">
        <v>45</v>
      </c>
      <c r="C32" s="89">
        <f t="shared" si="0"/>
        <v>0</v>
      </c>
      <c r="D32" s="79">
        <f t="shared" ref="D32" si="2">IF($C$41="suur",0.25*C32,IF($C$41="keskmine",0.35*C32,IF($C$41="väike",0.45*C32)))</f>
        <v>0</v>
      </c>
      <c r="F32" s="93" t="s">
        <v>25</v>
      </c>
    </row>
    <row r="33" spans="1:6" x14ac:dyDescent="0.3">
      <c r="B33" s="11" t="s">
        <v>47</v>
      </c>
      <c r="C33" s="89">
        <f t="shared" si="0"/>
        <v>0</v>
      </c>
      <c r="D33" s="79">
        <f>IF($C$41="suur",0.65*C33,IF($C$41="keskmine",0.75*C33,IF($C$41="väike",0.8*C33)))</f>
        <v>0</v>
      </c>
      <c r="F33" s="93" t="s">
        <v>26</v>
      </c>
    </row>
    <row r="34" spans="1:6" x14ac:dyDescent="0.3">
      <c r="B34" s="11" t="s">
        <v>46</v>
      </c>
      <c r="C34" s="89">
        <f t="shared" si="0"/>
        <v>0</v>
      </c>
      <c r="D34" s="79">
        <f>IF($C$41="suur",0.4*C34,IF($C$41="keskmine",0.5*C34,IF($C$41="väike",0.6*C34)))</f>
        <v>0</v>
      </c>
      <c r="F34" s="93" t="s">
        <v>37</v>
      </c>
    </row>
    <row r="35" spans="1:6" x14ac:dyDescent="0.3">
      <c r="B35" s="11" t="s">
        <v>48</v>
      </c>
      <c r="C35" s="89">
        <f t="shared" si="0"/>
        <v>0</v>
      </c>
      <c r="D35" s="79">
        <f>IF($C$41="suur",0,IF($C$41="keskmine",0.5*C35,IF($C$41="väike",0.5*C35)))</f>
        <v>0</v>
      </c>
      <c r="F35" s="93" t="s">
        <v>38</v>
      </c>
    </row>
    <row r="36" spans="1:6" x14ac:dyDescent="0.3">
      <c r="B36" s="11" t="s">
        <v>49</v>
      </c>
      <c r="C36" s="89">
        <f t="shared" si="0"/>
        <v>0</v>
      </c>
      <c r="D36" s="79">
        <f>IF($C$41="suur",0.5*C36,IF($C$41="keskmine",0.5*C36,IF($C$41="väike",0.5*C36)))</f>
        <v>0</v>
      </c>
      <c r="F36" s="93" t="s">
        <v>39</v>
      </c>
    </row>
    <row r="37" spans="1:6" x14ac:dyDescent="0.3">
      <c r="B37" s="11" t="s">
        <v>50</v>
      </c>
      <c r="C37" s="89">
        <f t="shared" si="0"/>
        <v>0</v>
      </c>
      <c r="D37" s="79">
        <f>IF($C$41="suur",0.5*C37,IF($C$41="keskmine",0.5*C37,IF($C$41="väike",0.5*C37)))</f>
        <v>0</v>
      </c>
      <c r="F37" s="93"/>
    </row>
    <row r="38" spans="1:6" x14ac:dyDescent="0.3">
      <c r="B38" s="11" t="s">
        <v>51</v>
      </c>
      <c r="C38" s="89">
        <f t="shared" si="0"/>
        <v>0</v>
      </c>
      <c r="D38" s="79">
        <f>IF($C$41="suur",0.8*C38,IF($C$41="keskmine",0.8*C38,IF($C$41="väike",0.8*C38)))</f>
        <v>0</v>
      </c>
      <c r="F38" s="94"/>
    </row>
    <row r="39" spans="1:6" x14ac:dyDescent="0.3">
      <c r="B39" s="11"/>
      <c r="C39" s="89">
        <f t="shared" si="0"/>
        <v>0</v>
      </c>
      <c r="F39" s="94"/>
    </row>
    <row r="40" spans="1:6" x14ac:dyDescent="0.3">
      <c r="A40" s="46"/>
      <c r="B40" s="49" t="s">
        <v>27</v>
      </c>
      <c r="C40" s="80">
        <f>SUM(C29:C39)</f>
        <v>0</v>
      </c>
      <c r="D40" s="82">
        <f>SUM(D29:D39)</f>
        <v>0</v>
      </c>
      <c r="F40" s="94" t="s">
        <v>28</v>
      </c>
    </row>
    <row r="41" spans="1:6" x14ac:dyDescent="0.3">
      <c r="A41" s="46"/>
      <c r="B41" s="50" t="s">
        <v>29</v>
      </c>
      <c r="C41" s="47" t="s">
        <v>31</v>
      </c>
      <c r="F41" s="94" t="s">
        <v>30</v>
      </c>
    </row>
    <row r="42" spans="1:6" x14ac:dyDescent="0.3">
      <c r="A42" s="46"/>
      <c r="B42" s="87" t="s">
        <v>101</v>
      </c>
      <c r="C42" s="80" t="e">
        <f>IF(C40&lt;50000000,MIN(D40,D44,D52),MIN(D40,D44,D49))</f>
        <v>#DIV/0!</v>
      </c>
      <c r="F42" s="95" t="s">
        <v>31</v>
      </c>
    </row>
    <row r="43" spans="1:6" x14ac:dyDescent="0.3">
      <c r="B43" s="7"/>
      <c r="C43" s="8"/>
      <c r="D43" s="91" t="s">
        <v>95</v>
      </c>
    </row>
    <row r="44" spans="1:6" x14ac:dyDescent="0.3">
      <c r="B44" s="7"/>
      <c r="C44" s="8"/>
      <c r="D44" s="82" t="e">
        <f>Töökohad!G27</f>
        <v>#DIV/0!</v>
      </c>
    </row>
    <row r="45" spans="1:6" x14ac:dyDescent="0.3">
      <c r="B45" s="7"/>
      <c r="C45" s="8"/>
    </row>
    <row r="46" spans="1:6" x14ac:dyDescent="0.3">
      <c r="B46" s="7"/>
      <c r="C46" s="8"/>
      <c r="D46" s="90" t="s">
        <v>98</v>
      </c>
    </row>
    <row r="47" spans="1:6" x14ac:dyDescent="0.3">
      <c r="B47" s="7"/>
      <c r="C47" s="8"/>
      <c r="D47" s="25" t="s">
        <v>96</v>
      </c>
      <c r="E47" s="76" t="b">
        <f>IF(AND($C$40&gt;50000000,$C$40&lt;=100000000),0.25*(50000000+0.5*($C$40-50000000)))</f>
        <v>0</v>
      </c>
    </row>
    <row r="48" spans="1:6" x14ac:dyDescent="0.3">
      <c r="B48" s="7"/>
      <c r="D48" s="25" t="s">
        <v>97</v>
      </c>
      <c r="E48" s="76" t="b">
        <f>IF($C$40&gt;100000000,0.25*75000000)</f>
        <v>0</v>
      </c>
    </row>
    <row r="49" spans="2:5" x14ac:dyDescent="0.3">
      <c r="B49" s="7"/>
      <c r="D49" s="82" t="str">
        <f>IF(E47&lt;&gt;FALSE,E47,IF(E48&lt;&gt;FALSE,E48,"Eelarve väiksem kui 50 000 000"))</f>
        <v>Eelarve väiksem kui 50 000 000</v>
      </c>
    </row>
    <row r="50" spans="2:5" x14ac:dyDescent="0.3">
      <c r="B50" s="7"/>
      <c r="D50" s="82"/>
    </row>
    <row r="51" spans="2:5" x14ac:dyDescent="0.3">
      <c r="B51" s="7"/>
      <c r="D51" s="90" t="s">
        <v>102</v>
      </c>
    </row>
    <row r="52" spans="2:5" x14ac:dyDescent="0.3">
      <c r="B52" s="7"/>
      <c r="D52" s="83">
        <f>IF(C40&lt;50000000,10000000,"Investeering suurem")</f>
        <v>10000000</v>
      </c>
    </row>
    <row r="53" spans="2:5" x14ac:dyDescent="0.3">
      <c r="E53" s="21"/>
    </row>
    <row r="54" spans="2:5" x14ac:dyDescent="0.3">
      <c r="B54" s="25"/>
      <c r="E54" s="21"/>
    </row>
    <row r="55" spans="2:5" x14ac:dyDescent="0.3">
      <c r="B55" s="25"/>
    </row>
    <row r="56" spans="2:5" x14ac:dyDescent="0.3">
      <c r="B56" s="25"/>
    </row>
  </sheetData>
  <sortState xmlns:xlrd2="http://schemas.microsoft.com/office/spreadsheetml/2017/richdata2" ref="F33:F40">
    <sortCondition ref="F33"/>
  </sortState>
  <dataValidations count="3">
    <dataValidation type="list" allowBlank="1" showInputMessage="1" showErrorMessage="1" sqref="E3:E25" xr:uid="{00000000-0002-0000-0100-000000000000}">
      <formula1>$B$29:$B$39</formula1>
    </dataValidation>
    <dataValidation type="list" allowBlank="1" showInputMessage="1" showErrorMessage="1" sqref="C41" xr:uid="{00000000-0002-0000-0100-000002000000}">
      <formula1>$F$40:$F$42</formula1>
    </dataValidation>
    <dataValidation type="list" allowBlank="1" showInputMessage="1" showErrorMessage="1" sqref="D3:D25" xr:uid="{00000000-0002-0000-0100-000001000000}">
      <formula1>$F$29:$F$37</formula1>
    </dataValidation>
  </dataValidations>
  <pageMargins left="0.15748031496062992" right="0.15748031496062992" top="0.27559055118110237" bottom="0.23622047244094491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D271-976B-4C89-9924-5EC8E9047D4A}">
  <dimension ref="A2:J27"/>
  <sheetViews>
    <sheetView zoomScaleNormal="100" workbookViewId="0">
      <selection activeCell="J24" sqref="J24"/>
    </sheetView>
  </sheetViews>
  <sheetFormatPr defaultRowHeight="14.4" x14ac:dyDescent="0.3"/>
  <cols>
    <col min="1" max="1" width="5.6640625" style="67" customWidth="1"/>
    <col min="2" max="2" width="50.6640625" style="69" customWidth="1"/>
    <col min="3" max="3" width="10.6640625" style="69" customWidth="1"/>
    <col min="4" max="5" width="15.6640625" style="70" customWidth="1"/>
    <col min="6" max="6" width="9.109375" customWidth="1"/>
    <col min="7" max="7" width="15.5546875" customWidth="1"/>
    <col min="8" max="9" width="12.5546875" customWidth="1"/>
  </cols>
  <sheetData>
    <row r="2" spans="1:5" x14ac:dyDescent="0.3">
      <c r="A2" s="68" t="s">
        <v>87</v>
      </c>
    </row>
    <row r="3" spans="1:5" x14ac:dyDescent="0.3">
      <c r="A3" s="51" t="s">
        <v>0</v>
      </c>
      <c r="B3" s="66" t="s">
        <v>89</v>
      </c>
      <c r="C3" s="66" t="s">
        <v>100</v>
      </c>
      <c r="D3" s="66" t="s">
        <v>86</v>
      </c>
      <c r="E3" s="66" t="s">
        <v>99</v>
      </c>
    </row>
    <row r="4" spans="1:5" x14ac:dyDescent="0.3">
      <c r="A4" s="71">
        <v>1</v>
      </c>
      <c r="B4" s="72"/>
      <c r="C4" s="85"/>
      <c r="D4" s="74"/>
      <c r="E4" s="74"/>
    </row>
    <row r="5" spans="1:5" x14ac:dyDescent="0.3">
      <c r="A5" s="71">
        <v>2</v>
      </c>
      <c r="B5" s="72"/>
      <c r="C5" s="85"/>
      <c r="D5" s="74"/>
      <c r="E5" s="74"/>
    </row>
    <row r="6" spans="1:5" x14ac:dyDescent="0.3">
      <c r="A6" s="71">
        <v>3</v>
      </c>
      <c r="B6" s="72"/>
      <c r="C6" s="85"/>
      <c r="D6" s="74"/>
      <c r="E6" s="74"/>
    </row>
    <row r="7" spans="1:5" x14ac:dyDescent="0.3">
      <c r="A7" s="71">
        <v>4</v>
      </c>
      <c r="B7" s="72"/>
      <c r="C7" s="85"/>
      <c r="D7" s="74"/>
      <c r="E7" s="74"/>
    </row>
    <row r="8" spans="1:5" x14ac:dyDescent="0.3">
      <c r="A8" s="71">
        <v>5</v>
      </c>
      <c r="B8" s="72"/>
      <c r="C8" s="85"/>
      <c r="D8" s="74"/>
      <c r="E8" s="74"/>
    </row>
    <row r="9" spans="1:5" x14ac:dyDescent="0.3">
      <c r="A9" s="71" t="s">
        <v>88</v>
      </c>
      <c r="B9" s="72"/>
      <c r="C9" s="85"/>
      <c r="D9" s="74"/>
      <c r="E9" s="74" t="str">
        <f t="shared" ref="E9:E21" si="0">IF(C9,C9*D9,"")</f>
        <v/>
      </c>
    </row>
    <row r="10" spans="1:5" x14ac:dyDescent="0.3">
      <c r="A10" s="71"/>
      <c r="B10" s="72"/>
      <c r="C10" s="85"/>
      <c r="D10" s="74"/>
      <c r="E10" s="74" t="str">
        <f t="shared" si="0"/>
        <v/>
      </c>
    </row>
    <row r="11" spans="1:5" x14ac:dyDescent="0.3">
      <c r="A11" s="71"/>
      <c r="B11" s="72"/>
      <c r="C11" s="85"/>
      <c r="D11" s="74"/>
      <c r="E11" s="74" t="str">
        <f t="shared" si="0"/>
        <v/>
      </c>
    </row>
    <row r="12" spans="1:5" x14ac:dyDescent="0.3">
      <c r="A12" s="71"/>
      <c r="B12" s="72"/>
      <c r="C12" s="85"/>
      <c r="D12" s="74"/>
      <c r="E12" s="74" t="str">
        <f t="shared" si="0"/>
        <v/>
      </c>
    </row>
    <row r="13" spans="1:5" x14ac:dyDescent="0.3">
      <c r="A13" s="71"/>
      <c r="B13" s="72"/>
      <c r="C13" s="85"/>
      <c r="D13" s="74"/>
      <c r="E13" s="74" t="str">
        <f t="shared" si="0"/>
        <v/>
      </c>
    </row>
    <row r="14" spans="1:5" x14ac:dyDescent="0.3">
      <c r="A14" s="71"/>
      <c r="B14" s="72"/>
      <c r="C14" s="85"/>
      <c r="D14" s="74"/>
      <c r="E14" s="74" t="str">
        <f t="shared" si="0"/>
        <v/>
      </c>
    </row>
    <row r="15" spans="1:5" x14ac:dyDescent="0.3">
      <c r="A15" s="71"/>
      <c r="B15" s="72"/>
      <c r="C15" s="85"/>
      <c r="D15" s="74"/>
      <c r="E15" s="74" t="str">
        <f t="shared" si="0"/>
        <v/>
      </c>
    </row>
    <row r="16" spans="1:5" x14ac:dyDescent="0.3">
      <c r="A16" s="71"/>
      <c r="B16" s="72"/>
      <c r="C16" s="85"/>
      <c r="D16" s="74"/>
      <c r="E16" s="74" t="str">
        <f t="shared" si="0"/>
        <v/>
      </c>
    </row>
    <row r="17" spans="1:10" x14ac:dyDescent="0.3">
      <c r="A17" s="71"/>
      <c r="B17" s="72"/>
      <c r="C17" s="85"/>
      <c r="D17" s="74"/>
      <c r="E17" s="74" t="str">
        <f t="shared" si="0"/>
        <v/>
      </c>
    </row>
    <row r="18" spans="1:10" x14ac:dyDescent="0.3">
      <c r="A18" s="71"/>
      <c r="B18" s="72"/>
      <c r="C18" s="85"/>
      <c r="D18" s="74"/>
      <c r="E18" s="74" t="str">
        <f t="shared" si="0"/>
        <v/>
      </c>
    </row>
    <row r="19" spans="1:10" x14ac:dyDescent="0.3">
      <c r="A19" s="71"/>
      <c r="B19" s="72"/>
      <c r="C19" s="85"/>
      <c r="D19" s="74"/>
      <c r="E19" s="74" t="str">
        <f t="shared" si="0"/>
        <v/>
      </c>
    </row>
    <row r="20" spans="1:10" x14ac:dyDescent="0.3">
      <c r="A20" s="71"/>
      <c r="B20" s="72"/>
      <c r="C20" s="85"/>
      <c r="D20" s="74"/>
      <c r="E20" s="74" t="str">
        <f t="shared" si="0"/>
        <v/>
      </c>
    </row>
    <row r="21" spans="1:10" x14ac:dyDescent="0.3">
      <c r="A21" s="54"/>
      <c r="B21" s="61" t="s">
        <v>41</v>
      </c>
      <c r="C21" s="61"/>
      <c r="D21" s="75"/>
      <c r="E21" s="86" t="str">
        <f t="shared" si="0"/>
        <v/>
      </c>
    </row>
    <row r="22" spans="1:10" x14ac:dyDescent="0.3">
      <c r="B22" s="73" t="s">
        <v>91</v>
      </c>
      <c r="C22" s="85">
        <f>SUM(C4:C21)</f>
        <v>0</v>
      </c>
      <c r="D22" s="85"/>
      <c r="E22" s="74">
        <f>SUM(E4:E21)</f>
        <v>0</v>
      </c>
      <c r="G22" t="s">
        <v>93</v>
      </c>
    </row>
    <row r="23" spans="1:10" x14ac:dyDescent="0.3">
      <c r="B23" s="73" t="s">
        <v>90</v>
      </c>
      <c r="C23" s="73"/>
      <c r="E23" s="74" t="e">
        <f>ROUND(E22/C22,2)</f>
        <v>#DIV/0!</v>
      </c>
      <c r="G23" s="84"/>
      <c r="H23" s="78">
        <v>44651</v>
      </c>
      <c r="I23" s="81" t="s">
        <v>105</v>
      </c>
      <c r="J23" s="81" t="s">
        <v>106</v>
      </c>
    </row>
    <row r="24" spans="1:10" x14ac:dyDescent="0.3">
      <c r="G24" t="s">
        <v>94</v>
      </c>
    </row>
    <row r="25" spans="1:10" x14ac:dyDescent="0.3">
      <c r="G25" s="74" t="e">
        <f>IF(AND(E23&gt;=G23,E23&lt;1.2*G23),100000,IF(E23&gt;=1.2*G23,200000))</f>
        <v>#DIV/0!</v>
      </c>
    </row>
    <row r="26" spans="1:10" x14ac:dyDescent="0.3">
      <c r="G26" t="s">
        <v>95</v>
      </c>
    </row>
    <row r="27" spans="1:10" x14ac:dyDescent="0.3">
      <c r="G27" s="77" t="e">
        <f>C22*G25</f>
        <v>#DIV/0!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2"/>
  <sheetViews>
    <sheetView zoomScaleNormal="100" workbookViewId="0">
      <selection activeCell="A9" sqref="A9"/>
    </sheetView>
  </sheetViews>
  <sheetFormatPr defaultRowHeight="14.4" x14ac:dyDescent="0.3"/>
  <cols>
    <col min="1" max="1" width="115.6640625" customWidth="1"/>
    <col min="2" max="2" width="35.6640625" customWidth="1"/>
  </cols>
  <sheetData>
    <row r="1" spans="1:2" ht="15.6" x14ac:dyDescent="0.3">
      <c r="A1" s="97" t="s">
        <v>53</v>
      </c>
      <c r="B1" s="98"/>
    </row>
    <row r="2" spans="1:2" x14ac:dyDescent="0.3">
      <c r="A2" s="20" t="s">
        <v>54</v>
      </c>
      <c r="B2" s="19" t="s">
        <v>32</v>
      </c>
    </row>
    <row r="3" spans="1:2" x14ac:dyDescent="0.3">
      <c r="A3" s="62" t="s">
        <v>84</v>
      </c>
      <c r="B3" s="63"/>
    </row>
    <row r="4" spans="1:2" x14ac:dyDescent="0.3">
      <c r="A4" s="15" t="s">
        <v>59</v>
      </c>
      <c r="B4" s="12" t="s">
        <v>33</v>
      </c>
    </row>
    <row r="5" spans="1:2" x14ac:dyDescent="0.3">
      <c r="A5" s="16" t="s">
        <v>55</v>
      </c>
      <c r="B5" s="13"/>
    </row>
    <row r="6" spans="1:2" x14ac:dyDescent="0.3">
      <c r="A6" s="16" t="s">
        <v>56</v>
      </c>
      <c r="B6" s="13"/>
    </row>
    <row r="7" spans="1:2" x14ac:dyDescent="0.3">
      <c r="A7" s="16" t="s">
        <v>57</v>
      </c>
      <c r="B7" s="13"/>
    </row>
    <row r="8" spans="1:2" x14ac:dyDescent="0.3">
      <c r="A8" s="16" t="s">
        <v>40</v>
      </c>
      <c r="B8" s="13"/>
    </row>
    <row r="9" spans="1:2" x14ac:dyDescent="0.3">
      <c r="A9" s="16" t="s">
        <v>85</v>
      </c>
      <c r="B9" s="13"/>
    </row>
    <row r="10" spans="1:2" x14ac:dyDescent="0.3">
      <c r="A10" s="17"/>
      <c r="B10" s="14"/>
    </row>
    <row r="11" spans="1:2" x14ac:dyDescent="0.3">
      <c r="A11" s="15" t="s">
        <v>60</v>
      </c>
      <c r="B11" s="12" t="s">
        <v>33</v>
      </c>
    </row>
    <row r="12" spans="1:2" x14ac:dyDescent="0.3">
      <c r="A12" s="16" t="s">
        <v>72</v>
      </c>
      <c r="B12" s="13"/>
    </row>
    <row r="13" spans="1:2" x14ac:dyDescent="0.3">
      <c r="A13" s="16"/>
      <c r="B13" s="13"/>
    </row>
    <row r="14" spans="1:2" x14ac:dyDescent="0.3">
      <c r="A14" s="62" t="s">
        <v>58</v>
      </c>
      <c r="B14" s="63"/>
    </row>
    <row r="15" spans="1:2" x14ac:dyDescent="0.3">
      <c r="A15" s="18" t="s">
        <v>61</v>
      </c>
      <c r="B15" s="12" t="s">
        <v>33</v>
      </c>
    </row>
    <row r="16" spans="1:2" x14ac:dyDescent="0.3">
      <c r="A16" s="16" t="s">
        <v>71</v>
      </c>
      <c r="B16" s="13"/>
    </row>
    <row r="17" spans="1:2" x14ac:dyDescent="0.3">
      <c r="A17" s="16" t="s">
        <v>70</v>
      </c>
      <c r="B17" s="13"/>
    </row>
    <row r="18" spans="1:2" x14ac:dyDescent="0.3">
      <c r="A18" s="16" t="s">
        <v>73</v>
      </c>
      <c r="B18" s="13"/>
    </row>
    <row r="19" spans="1:2" x14ac:dyDescent="0.3">
      <c r="A19" s="16" t="s">
        <v>74</v>
      </c>
      <c r="B19" s="13"/>
    </row>
    <row r="20" spans="1:2" x14ac:dyDescent="0.3">
      <c r="A20" s="16" t="s">
        <v>75</v>
      </c>
      <c r="B20" s="13"/>
    </row>
    <row r="21" spans="1:2" x14ac:dyDescent="0.3">
      <c r="A21" s="17"/>
      <c r="B21" s="14"/>
    </row>
    <row r="22" spans="1:2" x14ac:dyDescent="0.3">
      <c r="A22" s="18" t="s">
        <v>66</v>
      </c>
      <c r="B22" s="12" t="s">
        <v>33</v>
      </c>
    </row>
    <row r="23" spans="1:2" x14ac:dyDescent="0.3">
      <c r="A23" s="16" t="s">
        <v>71</v>
      </c>
      <c r="B23" s="13"/>
    </row>
    <row r="24" spans="1:2" x14ac:dyDescent="0.3">
      <c r="A24" s="16" t="s">
        <v>70</v>
      </c>
      <c r="B24" s="13"/>
    </row>
    <row r="25" spans="1:2" x14ac:dyDescent="0.3">
      <c r="A25" s="16" t="s">
        <v>73</v>
      </c>
      <c r="B25" s="13"/>
    </row>
    <row r="26" spans="1:2" x14ac:dyDescent="0.3">
      <c r="A26" s="16" t="s">
        <v>74</v>
      </c>
      <c r="B26" s="13"/>
    </row>
    <row r="27" spans="1:2" x14ac:dyDescent="0.3">
      <c r="A27" s="16" t="s">
        <v>75</v>
      </c>
      <c r="B27" s="13"/>
    </row>
    <row r="28" spans="1:2" x14ac:dyDescent="0.3">
      <c r="A28" s="17"/>
      <c r="B28" s="14"/>
    </row>
    <row r="29" spans="1:2" x14ac:dyDescent="0.3">
      <c r="A29" s="18" t="s">
        <v>78</v>
      </c>
      <c r="B29" s="12" t="s">
        <v>33</v>
      </c>
    </row>
    <row r="30" spans="1:2" x14ac:dyDescent="0.3">
      <c r="A30" s="64" t="s">
        <v>82</v>
      </c>
      <c r="B30" s="13"/>
    </row>
    <row r="31" spans="1:2" ht="28.8" x14ac:dyDescent="0.3">
      <c r="A31" s="65" t="s">
        <v>76</v>
      </c>
      <c r="B31" s="13"/>
    </row>
    <row r="32" spans="1:2" ht="28.8" x14ac:dyDescent="0.3">
      <c r="A32" s="65" t="s">
        <v>77</v>
      </c>
      <c r="B32" s="13"/>
    </row>
    <row r="33" spans="1:2" x14ac:dyDescent="0.3">
      <c r="A33" s="17"/>
      <c r="B33" s="14"/>
    </row>
    <row r="34" spans="1:2" x14ac:dyDescent="0.3">
      <c r="A34" s="18" t="s">
        <v>67</v>
      </c>
      <c r="B34" s="12" t="s">
        <v>34</v>
      </c>
    </row>
    <row r="35" spans="1:2" x14ac:dyDescent="0.3">
      <c r="A35" s="16" t="s">
        <v>62</v>
      </c>
      <c r="B35" s="13"/>
    </row>
    <row r="36" spans="1:2" x14ac:dyDescent="0.3">
      <c r="A36" s="16" t="s">
        <v>63</v>
      </c>
      <c r="B36" s="13"/>
    </row>
    <row r="37" spans="1:2" x14ac:dyDescent="0.3">
      <c r="A37" s="16" t="s">
        <v>64</v>
      </c>
      <c r="B37" s="13"/>
    </row>
    <row r="38" spans="1:2" x14ac:dyDescent="0.3">
      <c r="A38" s="17"/>
      <c r="B38" s="14"/>
    </row>
    <row r="39" spans="1:2" x14ac:dyDescent="0.3">
      <c r="A39" s="18" t="s">
        <v>65</v>
      </c>
      <c r="B39" s="12" t="s">
        <v>33</v>
      </c>
    </row>
    <row r="40" spans="1:2" x14ac:dyDescent="0.3">
      <c r="A40" s="16" t="s">
        <v>62</v>
      </c>
      <c r="B40" s="13"/>
    </row>
    <row r="41" spans="1:2" x14ac:dyDescent="0.3">
      <c r="A41" s="16" t="s">
        <v>63</v>
      </c>
      <c r="B41" s="13"/>
    </row>
    <row r="42" spans="1:2" x14ac:dyDescent="0.3">
      <c r="A42" s="16" t="s">
        <v>64</v>
      </c>
      <c r="B42" s="13"/>
    </row>
    <row r="43" spans="1:2" x14ac:dyDescent="0.3">
      <c r="A43" s="16"/>
      <c r="B43" s="14"/>
    </row>
    <row r="44" spans="1:2" x14ac:dyDescent="0.3">
      <c r="A44" s="18" t="s">
        <v>68</v>
      </c>
      <c r="B44" s="12" t="s">
        <v>33</v>
      </c>
    </row>
    <row r="45" spans="1:2" x14ac:dyDescent="0.3">
      <c r="A45" s="16" t="s">
        <v>79</v>
      </c>
      <c r="B45" s="13"/>
    </row>
    <row r="46" spans="1:2" x14ac:dyDescent="0.3">
      <c r="A46" s="17"/>
      <c r="B46" s="14"/>
    </row>
    <row r="47" spans="1:2" x14ac:dyDescent="0.3">
      <c r="A47" s="18" t="s">
        <v>69</v>
      </c>
      <c r="B47" s="12" t="s">
        <v>33</v>
      </c>
    </row>
    <row r="48" spans="1:2" x14ac:dyDescent="0.3">
      <c r="A48" s="16" t="s">
        <v>104</v>
      </c>
      <c r="B48" s="13"/>
    </row>
    <row r="49" spans="1:2" x14ac:dyDescent="0.3">
      <c r="A49" s="16" t="s">
        <v>81</v>
      </c>
      <c r="B49" s="13"/>
    </row>
    <row r="50" spans="1:2" x14ac:dyDescent="0.3">
      <c r="A50" s="16" t="s">
        <v>80</v>
      </c>
      <c r="B50" s="13"/>
    </row>
    <row r="51" spans="1:2" x14ac:dyDescent="0.3">
      <c r="A51" s="16" t="s">
        <v>83</v>
      </c>
      <c r="B51" s="13"/>
    </row>
    <row r="52" spans="1:2" x14ac:dyDescent="0.3">
      <c r="A52" s="17"/>
      <c r="B52" s="1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iood xmlns="34979fa6-1d76-43e3-acaa-a75ccad4d2a7">2021-2027</Periood>
    <Ver xmlns="34979fa6-1d76-43e3-acaa-a75ccad4d2a7">1</Ver>
    <Toote_x0020_omanik xmlns="34979fa6-1d76-43e3-acaa-a75ccad4d2a7">Jaak Puistama</Toote_x0020_omanik>
    <Valdkonna_x0020_juht xmlns="34979fa6-1d76-43e3-acaa-a75ccad4d2a7">Erki Varbola</Valdkonna_x0020_juht>
    <Kord xmlns="34979fa6-1d76-43e3-acaa-a75ccad4d2a7">Ida-Viru ettevõtluse investeeringute toetus (6.1.1)</Kord>
    <Kinnitatud xmlns="34979fa6-1d76-43e3-acaa-a75ccad4d2a7">2022-08-10T21:00:00+00:00</Kinnitatud>
    <Otsuse_x0020_link_x0020_DHSi xmlns="34979fa6-1d76-43e3-acaa-a75ccad4d2a7">
      <Url>https://dhs/active/Decisions/Forms/DispForm.aspx?ID=11962&amp;Source=https%3A%2F%2Fdhs%2Factive</Url>
      <Description>https://dhs/active/Decisions/Forms/DispForm.aspx?ID=11962&amp;Source=https%3A%2F%2Fdhs%2Factive</Description>
    </Otsuse_x0020_link_x0020_DHSi>
    <TaxCatchAll xmlns="883e618c-2fd8-4950-9419-1a3c112a8b8f" xsi:nil="true"/>
    <Etapp xmlns="34979fa6-1d76-43e3-acaa-a75ccad4d2a7">01 - Taotlemine</Etapp>
    <Kehtivuse_x0020_algus xmlns="34979fa6-1d76-43e3-acaa-a75ccad4d2a7">2022-08-10T21:00:00+00:00</Kehtivuse_x0020_algus>
    <Valdkond xmlns="34979fa6-1d76-43e3-acaa-a75ccad4d2a7">Ettevõtluse ja ekspordi valdkond</Valdkond>
    <Kehtiv xmlns="34979fa6-1d76-43e3-acaa-a75ccad4d2a7">true</Kehtiv>
    <Meetme_x0020_t_x00fc__x00fc_p xmlns="34979fa6-1d76-43e3-acaa-a75ccad4d2a7">Toetus</Meetme_x0020_t_x00fc__x00fc_p>
    <Kehtivuse_x0020_l_x00f5_pp xmlns="34979fa6-1d76-43e3-acaa-a75ccad4d2a7" xsi:nil="true"/>
    <a4248a810fae4539a7256b588a52c2db xmlns="34979fa6-1d76-43e3-acaa-a75ccad4d2a7">
      <Terms xmlns="http://schemas.microsoft.com/office/infopath/2007/PartnerControls"/>
    </a4248a810fae4539a7256b588a52c2d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AF448D50EA44CA1349D87280A6313" ma:contentTypeVersion="23" ma:contentTypeDescription="Create a new document." ma:contentTypeScope="" ma:versionID="c10814fdac80aeb8c9844c8c889ffc03">
  <xsd:schema xmlns:xsd="http://www.w3.org/2001/XMLSchema" xmlns:xs="http://www.w3.org/2001/XMLSchema" xmlns:p="http://schemas.microsoft.com/office/2006/metadata/properties" xmlns:ns2="34979fa6-1d76-43e3-acaa-a75ccad4d2a7" xmlns:ns3="883e618c-2fd8-4950-9419-1a3c112a8b8f" targetNamespace="http://schemas.microsoft.com/office/2006/metadata/properties" ma:root="true" ma:fieldsID="089d22cad548d0e3aa6f0873e896c12a" ns2:_="" ns3:_="">
    <xsd:import namespace="34979fa6-1d76-43e3-acaa-a75ccad4d2a7"/>
    <xsd:import namespace="883e618c-2fd8-4950-9419-1a3c112a8b8f"/>
    <xsd:element name="properties">
      <xsd:complexType>
        <xsd:sequence>
          <xsd:element name="documentManagement">
            <xsd:complexType>
              <xsd:all>
                <xsd:element ref="ns2:Etapp" minOccurs="0"/>
                <xsd:element ref="ns2:Kehtiv" minOccurs="0"/>
                <xsd:element ref="ns2:Kehtivuse_x0020_algus" minOccurs="0"/>
                <xsd:element ref="ns2:Kehtivuse_x0020_l_x00f5_pp" minOccurs="0"/>
                <xsd:element ref="ns2:Kinnitatud" minOccurs="0"/>
                <xsd:element ref="ns2:Meetme_x0020_t_x00fc__x00fc_p" minOccurs="0"/>
                <xsd:element ref="ns2:Otsuse_x0020_link_x0020_DHSi" minOccurs="0"/>
                <xsd:element ref="ns2:Periood" minOccurs="0"/>
                <xsd:element ref="ns2:Toote_x0020_omanik" minOccurs="0"/>
                <xsd:element ref="ns2:Valdkond" minOccurs="0"/>
                <xsd:element ref="ns2:Valdkonna_x0020_juht" minOccurs="0"/>
                <xsd:element ref="ns2:Ver" minOccurs="0"/>
                <xsd:element ref="ns2:a4248a810fae4539a7256b588a52c2db" minOccurs="0"/>
                <xsd:element ref="ns3:TaxCatchAll" minOccurs="0"/>
                <xsd:element ref="ns2:Kor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79fa6-1d76-43e3-acaa-a75ccad4d2a7" elementFormDefault="qualified">
    <xsd:import namespace="http://schemas.microsoft.com/office/2006/documentManagement/types"/>
    <xsd:import namespace="http://schemas.microsoft.com/office/infopath/2007/PartnerControls"/>
    <xsd:element name="Etapp" ma:index="8" nillable="true" ma:displayName="Etapp" ma:format="Dropdown" ma:internalName="Etapp">
      <xsd:simpleType>
        <xsd:restriction base="dms:Choice">
          <xsd:enumeration value="01 - Taotlemine"/>
          <xsd:enumeration value="02 - Aruandlus"/>
          <xsd:enumeration value="03 - Üldine"/>
        </xsd:restriction>
      </xsd:simpleType>
    </xsd:element>
    <xsd:element name="Kehtiv" ma:index="9" nillable="true" ma:displayName="Kehtiv" ma:default="1" ma:internalName="Kehtiv">
      <xsd:simpleType>
        <xsd:restriction base="dms:Boolean"/>
      </xsd:simpleType>
    </xsd:element>
    <xsd:element name="Kehtivuse_x0020_algus" ma:index="10" nillable="true" ma:displayName="Kehtivuse algus" ma:format="DateOnly" ma:internalName="Kehtivuse_x0020_algus">
      <xsd:simpleType>
        <xsd:restriction base="dms:DateTime"/>
      </xsd:simpleType>
    </xsd:element>
    <xsd:element name="Kehtivuse_x0020_l_x00f5_pp" ma:index="11" nillable="true" ma:displayName="Kehtivuse lõpp" ma:format="DateOnly" ma:internalName="Kehtivuse_x0020_l_x00f5_pp">
      <xsd:simpleType>
        <xsd:restriction base="dms:DateTime"/>
      </xsd:simpleType>
    </xsd:element>
    <xsd:element name="Kinnitatud" ma:index="12" nillable="true" ma:displayName="Kinnitatud" ma:format="DateOnly" ma:internalName="Kinnitatud">
      <xsd:simpleType>
        <xsd:restriction base="dms:DateTime"/>
      </xsd:simpleType>
    </xsd:element>
    <xsd:element name="Meetme_x0020_t_x00fc__x00fc_p" ma:index="13" nillable="true" ma:displayName="Meetme tüüp" ma:format="Dropdown" ma:internalName="Meetme_x0020_t_x00fc__x00fc_p">
      <xsd:simpleType>
        <xsd:restriction base="dms:Choice">
          <xsd:enumeration value="Toetus"/>
          <xsd:enumeration value="Programm"/>
          <xsd:enumeration value="Sihtfinantseerimine"/>
        </xsd:restriction>
      </xsd:simpleType>
    </xsd:element>
    <xsd:element name="Otsuse_x0020_link_x0020_DHSi" ma:index="14" nillable="true" ma:displayName="Otsuse link DHSi" ma:format="Hyperlink" ma:internalName="Otsuse_x0020_link_x0020_DHSi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eriood" ma:index="15" nillable="true" ma:displayName="Periood" ma:format="Dropdown" ma:internalName="Periood">
      <xsd:simpleType>
        <xsd:restriction base="dms:Choice">
          <xsd:enumeration value="2014-2020"/>
          <xsd:enumeration value="2007-2013"/>
          <xsd:enumeration value="2021-2027"/>
          <xsd:enumeration value="Kohalik"/>
          <xsd:enumeration value="Muuvälis"/>
        </xsd:restriction>
      </xsd:simpleType>
    </xsd:element>
    <xsd:element name="Toote_x0020_omanik" ma:index="16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d" ma:index="17" nillable="true" ma:displayName="Valdkond" ma:format="RadioButtons" ma:internalName="Valdkond">
      <xsd:simpleType>
        <xsd:restriction base="dms:Choice">
          <xsd:enumeration value="Ettevõtluse ja ekspordi valdkond"/>
          <xsd:enumeration value="Regionaalarengu valdkond"/>
          <xsd:enumeration value="Turismi valdkond"/>
          <xsd:enumeration value="Välisinvesteeringute valdkond"/>
          <xsd:enumeration value="Läbivad teemad"/>
          <xsd:enumeration value="Vooskeemid"/>
          <xsd:enumeration value="Turunduse valdkond"/>
        </xsd:restriction>
      </xsd:simpleType>
    </xsd:element>
    <xsd:element name="Valdkonna_x0020_juht" ma:index="18" nillable="true" ma:displayName="Valdkonna juht" ma:internalName="Valdkonna_x0020_juht">
      <xsd:simpleType>
        <xsd:restriction base="dms:Text">
          <xsd:maxLength value="255"/>
        </xsd:restriction>
      </xsd:simpleType>
    </xsd:element>
    <xsd:element name="Ver" ma:index="19" nillable="true" ma:displayName="Ver" ma:decimals="0" ma:internalName="Ver">
      <xsd:simpleType>
        <xsd:restriction base="dms:Number">
          <xsd:maxInclusive value="100"/>
          <xsd:minInclusive value="1"/>
        </xsd:restriction>
      </xsd:simpleType>
    </xsd:element>
    <xsd:element name="a4248a810fae4539a7256b588a52c2db" ma:index="21" nillable="true" ma:taxonomy="true" ma:internalName="a4248a810fae4539a7256b588a52c2db" ma:taxonomyFieldName="M_x00e4_rks_x00f5_nad" ma:displayName="Märksõnad" ma:default="" ma:fieldId="{a4248a81-0fae-4539-a725-6b588a52c2db}" ma:taxonomyMulti="true" ma:sspId="d5e437df-4f94-43c5-a0b4-cf172a2ef4bd" ma:termSetId="09d643c5-15d5-4380-a182-6e46dac9d9d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ord" ma:index="23" nillable="true" ma:displayName="Kord" ma:internalName="Kord">
      <xsd:simpleType>
        <xsd:restriction base="dms:Text">
          <xsd:maxLength value="255"/>
        </xsd:restriction>
      </xsd:simple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e618c-2fd8-4950-9419-1a3c112a8b8f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0bfacaf-95c4-424d-90bf-9ef630110c56}" ma:internalName="TaxCatchAll" ma:showField="CatchAllData" ma:web="883e618c-2fd8-4950-9419-1a3c112a8b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E8B05-1535-4EE7-8541-197414535D08}">
  <ds:schemaRefs>
    <ds:schemaRef ds:uri="http://purl.org/dc/terms/"/>
    <ds:schemaRef ds:uri="http://www.w3.org/XML/1998/namespace"/>
    <ds:schemaRef ds:uri="http://schemas.openxmlformats.org/package/2006/metadata/core-properties"/>
    <ds:schemaRef ds:uri="883e618c-2fd8-4950-9419-1a3c112a8b8f"/>
    <ds:schemaRef ds:uri="http://schemas.microsoft.com/office/2006/documentManagement/types"/>
    <ds:schemaRef ds:uri="http://schemas.microsoft.com/office/infopath/2007/PartnerControls"/>
    <ds:schemaRef ds:uri="http://purl.org/dc/dcmitype/"/>
    <ds:schemaRef ds:uri="34979fa6-1d76-43e3-acaa-a75ccad4d2a7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4FFEA0D-B68A-446A-A5D3-DCD9E80B9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979fa6-1d76-43e3-acaa-a75ccad4d2a7"/>
    <ds:schemaRef ds:uri="883e618c-2fd8-4950-9419-1a3c112a8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D752-AEC2-4B73-B4DE-E69840214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Tegevuskava</vt:lpstr>
      <vt:lpstr>Töökohad</vt:lpstr>
      <vt:lpstr>Eelarve juhised</vt:lpstr>
      <vt:lpstr>Tegevuskava!Print_Area</vt:lpstr>
      <vt:lpstr>Tegevuskava!Print_Titles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Erki.Varbola@eas.ee</dc:creator>
  <cp:keywords/>
  <dc:description/>
  <cp:lastModifiedBy>Marge Sargma</cp:lastModifiedBy>
  <cp:revision/>
  <dcterms:created xsi:type="dcterms:W3CDTF">2017-09-15T05:11:12Z</dcterms:created>
  <dcterms:modified xsi:type="dcterms:W3CDTF">2022-11-02T09:16:56Z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0x010100314AF448D50EA44CA1349D87280A6313</vt:lpwstr>
  </property>
  <property fmtid="{D5CDD505-2E9C-101B-9397-08002B2CF9AE}" pid="3" name="Märksõnad">
    <vt:lpwstr/>
  </property>
</Properties>
</file>